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<sst xmlns="http://schemas.openxmlformats.org/spreadsheetml/2006/main" count="93" uniqueCount="49">
  <si>
    <t>FY 1987</t>
  </si>
  <si>
    <t>FY 1988</t>
  </si>
  <si>
    <t>FY 1989</t>
  </si>
  <si>
    <t>FY 1990</t>
  </si>
  <si>
    <t>FY 1991</t>
  </si>
  <si>
    <t>FY 1992</t>
  </si>
  <si>
    <t>FY 1993</t>
  </si>
  <si>
    <t>FY 1994</t>
  </si>
  <si>
    <t>FY 1995</t>
  </si>
  <si>
    <t>FY 1996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</si>
  <si>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</si>
  <si>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</si>
  <si>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</si>
  <si>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</si>
  <si>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</si>
  <si>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</si>
  <si>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</si>
  <si>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</si>
  <si>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</si>
  <si>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</si>
  <si>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</si>
  <si>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</si>
  <si>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</si>
  <si>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</si>
  <si>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</si>
  <si>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</si>
  <si>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</si>
  <si>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$ Change</t>
  </si>
  <si>
    <t>% Change</t>
  </si>
  <si>
    <t>BUDGET</t>
  </si>
  <si>
    <t>FY 12 to FY 13</t>
  </si>
  <si>
    <t xml:space="preserve">FY 09 to FY 12 </t>
  </si>
  <si>
    <t>EXPENDITURES</t>
  </si>
  <si>
    <t>TOWN SERVICES</t>
  </si>
  <si>
    <t>COUNTY ASSESSMENT</t>
  </si>
  <si>
    <t>SCHOOL DEPARTMENT</t>
  </si>
  <si>
    <t>COMMUNITY SERVICES</t>
  </si>
  <si>
    <t>Local Homestead Exemption</t>
  </si>
  <si>
    <t>REVENUE</t>
  </si>
  <si>
    <t>TOTAL</t>
  </si>
  <si>
    <t>NET TO TAXES</t>
  </si>
  <si>
    <t>TOWN  SERVICES</t>
  </si>
  <si>
    <r>
      <t>TAX RATES (</t>
    </r>
    <r>
      <rPr>
        <b/>
        <u val="single"/>
        <sz val="9"/>
        <rFont val="Arial"/>
        <family val="2"/>
      </rPr>
      <t>Rounded to nearest ¢)</t>
    </r>
  </si>
  <si>
    <t>OVERLAY</t>
  </si>
  <si>
    <t>SUBTOTAL</t>
  </si>
  <si>
    <t xml:space="preserve"> Local Homestead Exemption</t>
  </si>
  <si>
    <t>TAX RATE VALUATION BASIS</t>
  </si>
  <si>
    <t xml:space="preserve">Taxes on $314,000 Home </t>
  </si>
  <si>
    <t>Change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</si>
</sst>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5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4" fontId="2" fillId="0" borderId="1" xfId="17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" fillId="0" borderId="1" xfId="17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164" fontId="2" fillId="2" borderId="1" xfId="17" applyNumberFormat="1" applyFont="1" applyFill="1" applyBorder="1" applyAlignment="1">
      <alignment/>
    </xf>
    <xf numFmtId="164" fontId="2" fillId="2" borderId="1" xfId="17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9" fontId="0" fillId="0" borderId="1" xfId="19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17" applyNumberFormat="1" applyFont="1" applyBorder="1" applyAlignment="1">
      <alignment/>
    </xf>
    <xf numFmtId="165" fontId="2" fillId="0" borderId="1" xfId="19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17" applyNumberFormat="1" applyFont="1" applyBorder="1" applyAlignment="1">
      <alignment/>
    </xf>
    <xf numFmtId="164" fontId="2" fillId="0" borderId="1" xfId="15" applyNumberFormat="1" applyFont="1" applyFill="1" applyBorder="1" applyAlignment="1">
      <alignment/>
    </xf>
    <xf numFmtId="164" fontId="2" fillId="0" borderId="1" xfId="17" applyNumberFormat="1" applyFont="1" applyFill="1" applyBorder="1" applyAlignment="1">
      <alignment/>
    </xf>
    <xf numFmtId="44" fontId="2" fillId="0" borderId="1" xfId="17" applyFont="1" applyBorder="1" applyAlignment="1">
      <alignment/>
    </xf>
    <xf numFmtId="44" fontId="0" fillId="0" borderId="1" xfId="17" applyFont="1" applyBorder="1" applyAlignment="1">
      <alignment/>
    </xf>
    <xf numFmtId="44" fontId="2" fillId="0" borderId="1" xfId="17" applyNumberFormat="1" applyFont="1" applyBorder="1" applyAlignment="1">
      <alignment/>
    </xf>
    <xf numFmtId="44" fontId="2" fillId="0" borderId="1" xfId="17" applyFont="1" applyFill="1" applyBorder="1" applyAlignment="1">
      <alignment/>
    </xf>
    <xf numFmtId="44" fontId="2" fillId="0" borderId="1" xfId="0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tabSelected="1" workbookViewId="0" topLeftCell="A1">
      <selection activeCell="AB26" sqref="AB26"/>
    </sheetView>
  </sheetViews>
  <sheetFormatPr defaultColWidth="9.140625" defaultRowHeight="12.75"/>
  <cols>
    <col min="1" max="1" width="33.421875" style="10" customWidth="1"/>
    <col min="2" max="2" width="14.28125" style="10" hidden="1" customWidth="1"/>
    <col min="3" max="7" width="15.57421875" style="10" hidden="1" customWidth="1"/>
    <col min="8" max="8" width="12.421875" style="10" hidden="1" customWidth="1"/>
    <col min="9" max="9" width="12.57421875" style="10" hidden="1" customWidth="1"/>
    <col min="10" max="16" width="15.57421875" style="10" hidden="1" customWidth="1"/>
    <col min="17" max="18" width="16.8515625" style="10" hidden="1" customWidth="1"/>
    <col min="19" max="24" width="18.8515625" style="10" hidden="1" customWidth="1"/>
    <col min="25" max="25" width="20.8515625" style="26" hidden="1" customWidth="1"/>
    <col min="26" max="27" width="18.8515625" style="10" bestFit="1" customWidth="1"/>
    <col min="28" max="28" width="18.8515625" style="10" customWidth="1"/>
    <col min="29" max="29" width="17.28125" style="10" bestFit="1" customWidth="1"/>
    <col min="30" max="30" width="17.28125" style="11" customWidth="1"/>
    <col min="31" max="32" width="17.28125" style="10" hidden="1" customWidth="1"/>
    <col min="33" max="34" width="10.28125" style="10" bestFit="1" customWidth="1"/>
    <col min="35" max="35" width="10.8515625" style="10" bestFit="1" customWidth="1"/>
    <col min="36" max="16384" width="9.140625" style="10" customWidth="1"/>
  </cols>
  <sheetData>
    <row r="1" spans="1:32" s="4" customFormat="1" ht="15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3" t="s">
        <v>27</v>
      </c>
      <c r="AD1" s="3" t="s">
        <v>28</v>
      </c>
      <c r="AE1" s="3" t="s">
        <v>27</v>
      </c>
      <c r="AF1" s="3" t="s">
        <v>28</v>
      </c>
    </row>
    <row r="2" spans="1:32" s="4" customFormat="1" ht="15.75">
      <c r="A2" s="3"/>
      <c r="B2" s="5" t="s">
        <v>29</v>
      </c>
      <c r="C2" s="5" t="s">
        <v>29</v>
      </c>
      <c r="D2" s="5" t="s">
        <v>29</v>
      </c>
      <c r="E2" s="5" t="s">
        <v>29</v>
      </c>
      <c r="F2" s="5" t="s">
        <v>29</v>
      </c>
      <c r="G2" s="5" t="s">
        <v>29</v>
      </c>
      <c r="H2" s="5" t="s">
        <v>29</v>
      </c>
      <c r="I2" s="5" t="s">
        <v>29</v>
      </c>
      <c r="J2" s="5" t="s">
        <v>29</v>
      </c>
      <c r="K2" s="5" t="s">
        <v>29</v>
      </c>
      <c r="L2" s="5" t="s">
        <v>29</v>
      </c>
      <c r="M2" s="5" t="s">
        <v>29</v>
      </c>
      <c r="N2" s="5" t="s">
        <v>29</v>
      </c>
      <c r="O2" s="5" t="s">
        <v>29</v>
      </c>
      <c r="P2" s="5" t="s">
        <v>29</v>
      </c>
      <c r="Q2" s="5" t="s">
        <v>29</v>
      </c>
      <c r="R2" s="5" t="s">
        <v>29</v>
      </c>
      <c r="S2" s="5" t="s">
        <v>29</v>
      </c>
      <c r="T2" s="5" t="s">
        <v>29</v>
      </c>
      <c r="U2" s="5" t="s">
        <v>29</v>
      </c>
      <c r="V2" s="5" t="s">
        <v>29</v>
      </c>
      <c r="W2" s="5" t="s">
        <v>29</v>
      </c>
      <c r="X2" s="5" t="s">
        <v>29</v>
      </c>
      <c r="Y2" s="5" t="s">
        <v>29</v>
      </c>
      <c r="Z2" s="5" t="s">
        <v>29</v>
      </c>
      <c r="AA2" s="5" t="s">
        <v>29</v>
      </c>
      <c r="AB2" s="5" t="s">
        <v>29</v>
      </c>
      <c r="AC2" s="3" t="s">
        <v>30</v>
      </c>
      <c r="AD2" s="3" t="s">
        <v>30</v>
      </c>
      <c r="AE2" s="3" t="s">
        <v>31</v>
      </c>
      <c r="AF2" s="3" t="s">
        <v>31</v>
      </c>
    </row>
    <row r="3" spans="1:26" ht="15.75">
      <c r="A3" s="6" t="s">
        <v>32</v>
      </c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9"/>
      <c r="Z3" s="9"/>
    </row>
    <row r="4" spans="1:32" ht="15.75">
      <c r="A4" s="12" t="s">
        <v>33</v>
      </c>
      <c r="B4" s="13">
        <v>2949596</v>
      </c>
      <c r="C4" s="13">
        <v>3201560</v>
      </c>
      <c r="D4" s="13">
        <v>3622275</v>
      </c>
      <c r="E4" s="13">
        <v>3733849</v>
      </c>
      <c r="F4" s="13">
        <v>3960011</v>
      </c>
      <c r="G4" s="13">
        <v>3675147</v>
      </c>
      <c r="H4" s="13"/>
      <c r="I4" s="13"/>
      <c r="J4" s="13">
        <v>4290926</v>
      </c>
      <c r="K4" s="13">
        <v>4686391</v>
      </c>
      <c r="L4" s="13">
        <v>4865159</v>
      </c>
      <c r="M4" s="13">
        <v>5063822</v>
      </c>
      <c r="N4" s="13">
        <v>5926250</v>
      </c>
      <c r="O4" s="13">
        <f>SUM(6539138-522128)</f>
        <v>6017010</v>
      </c>
      <c r="P4" s="13">
        <f>+SUM(7220810-558291)</f>
        <v>6662519</v>
      </c>
      <c r="Q4" s="13">
        <v>6954771</v>
      </c>
      <c r="R4" s="13">
        <v>7122749</v>
      </c>
      <c r="S4" s="13">
        <v>7335888</v>
      </c>
      <c r="T4" s="13">
        <v>7761370</v>
      </c>
      <c r="U4" s="13">
        <v>8000155</v>
      </c>
      <c r="V4" s="13">
        <v>8310185</v>
      </c>
      <c r="W4" s="13">
        <v>8515390</v>
      </c>
      <c r="X4" s="13">
        <v>8804090</v>
      </c>
      <c r="Y4" s="13">
        <v>8533254</v>
      </c>
      <c r="Z4" s="13">
        <v>8539687</v>
      </c>
      <c r="AA4" s="13">
        <v>8919979</v>
      </c>
      <c r="AB4" s="13">
        <v>8865608</v>
      </c>
      <c r="AC4" s="13">
        <f>SUM(AB4-AA4)</f>
        <v>-54371</v>
      </c>
      <c r="AD4" s="14">
        <f>SUM(AC4/AA4)</f>
        <v>-0.006095417937643127</v>
      </c>
      <c r="AE4" s="15">
        <f>SUM(AA4-X4)</f>
        <v>115889</v>
      </c>
      <c r="AF4" s="14">
        <f>SUM(AE4/X4)</f>
        <v>0.013163086701748846</v>
      </c>
    </row>
    <row r="5" spans="1:32" ht="15.75">
      <c r="A5" s="12" t="s">
        <v>34</v>
      </c>
      <c r="B5" s="13"/>
      <c r="C5" s="13"/>
      <c r="D5" s="13"/>
      <c r="E5" s="13">
        <v>245136</v>
      </c>
      <c r="F5" s="13">
        <v>340409</v>
      </c>
      <c r="G5" s="13">
        <v>351709</v>
      </c>
      <c r="H5" s="13">
        <v>338578</v>
      </c>
      <c r="I5" s="13"/>
      <c r="J5" s="13"/>
      <c r="K5" s="13"/>
      <c r="L5" s="13"/>
      <c r="M5" s="13"/>
      <c r="N5" s="13"/>
      <c r="O5" s="13">
        <v>522128</v>
      </c>
      <c r="P5" s="13">
        <v>558291</v>
      </c>
      <c r="Q5" s="13">
        <v>628593</v>
      </c>
      <c r="R5" s="13">
        <v>763183</v>
      </c>
      <c r="S5" s="13">
        <v>814655</v>
      </c>
      <c r="T5" s="13">
        <v>857238</v>
      </c>
      <c r="U5" s="13">
        <v>889244</v>
      </c>
      <c r="V5" s="13">
        <v>888249</v>
      </c>
      <c r="W5" s="13">
        <v>936220</v>
      </c>
      <c r="X5" s="13">
        <v>1010011</v>
      </c>
      <c r="Y5" s="13">
        <v>967750</v>
      </c>
      <c r="Z5" s="13">
        <v>947600</v>
      </c>
      <c r="AA5" s="13">
        <v>992047</v>
      </c>
      <c r="AB5" s="13">
        <v>998136</v>
      </c>
      <c r="AC5" s="13">
        <f aca="true" t="shared" si="0" ref="AC5:AC34">SUM(AB5-AA5)</f>
        <v>6089</v>
      </c>
      <c r="AD5" s="14">
        <f aca="true" t="shared" si="1" ref="AD5:AD34">SUM(AC5/AA5)</f>
        <v>0.006137814035020518</v>
      </c>
      <c r="AE5" s="15">
        <f aca="true" t="shared" si="2" ref="AE5:AE34">SUM(AA5-X5)</f>
        <v>-17964</v>
      </c>
      <c r="AF5" s="14">
        <f aca="true" t="shared" si="3" ref="AF5:AF34">SUM(AE5/X5)</f>
        <v>-0.017785944905550535</v>
      </c>
    </row>
    <row r="6" spans="1:32" ht="15.75">
      <c r="A6" s="12" t="s">
        <v>35</v>
      </c>
      <c r="B6" s="13">
        <v>6311100</v>
      </c>
      <c r="C6" s="13">
        <v>6843250</v>
      </c>
      <c r="D6" s="13">
        <v>7707826</v>
      </c>
      <c r="E6" s="13">
        <v>8119549</v>
      </c>
      <c r="F6" s="13">
        <v>8886584</v>
      </c>
      <c r="G6" s="13">
        <v>9203774</v>
      </c>
      <c r="H6" s="13"/>
      <c r="I6" s="13"/>
      <c r="J6" s="13">
        <v>10673976</v>
      </c>
      <c r="K6" s="13">
        <v>11592883</v>
      </c>
      <c r="L6" s="13">
        <v>11801377</v>
      </c>
      <c r="M6" s="13">
        <v>12162245</v>
      </c>
      <c r="N6" s="13">
        <v>12583228</v>
      </c>
      <c r="O6" s="13">
        <v>12962572</v>
      </c>
      <c r="P6" s="13">
        <v>13617956</v>
      </c>
      <c r="Q6" s="13">
        <v>14275651</v>
      </c>
      <c r="R6" s="13">
        <v>14918677</v>
      </c>
      <c r="S6" s="13">
        <v>15315320</v>
      </c>
      <c r="T6" s="13">
        <v>16605861</v>
      </c>
      <c r="U6" s="13">
        <v>17554204</v>
      </c>
      <c r="V6" s="13">
        <v>18244294</v>
      </c>
      <c r="W6" s="13">
        <f>SUM(V6*1.03)</f>
        <v>18791622.82</v>
      </c>
      <c r="X6" s="13">
        <v>19787579</v>
      </c>
      <c r="Y6" s="13">
        <v>20005086</v>
      </c>
      <c r="Z6" s="13">
        <v>20676971</v>
      </c>
      <c r="AA6" s="13">
        <v>21124690</v>
      </c>
      <c r="AB6" s="13">
        <v>21765817</v>
      </c>
      <c r="AC6" s="13">
        <f t="shared" si="0"/>
        <v>641127</v>
      </c>
      <c r="AD6" s="14">
        <f t="shared" si="1"/>
        <v>0.030349652468272908</v>
      </c>
      <c r="AE6" s="15">
        <f t="shared" si="2"/>
        <v>1337111</v>
      </c>
      <c r="AF6" s="14">
        <f t="shared" si="3"/>
        <v>0.06757324885474873</v>
      </c>
    </row>
    <row r="7" spans="1:32" ht="15.75">
      <c r="A7" s="12" t="s">
        <v>36</v>
      </c>
      <c r="B7" s="13">
        <v>218459</v>
      </c>
      <c r="C7" s="13">
        <v>282563</v>
      </c>
      <c r="D7" s="13">
        <v>294620</v>
      </c>
      <c r="E7" s="13">
        <v>344388</v>
      </c>
      <c r="F7" s="13">
        <v>431703</v>
      </c>
      <c r="G7" s="13">
        <v>477911</v>
      </c>
      <c r="H7" s="13"/>
      <c r="I7" s="13"/>
      <c r="J7" s="13">
        <v>545422</v>
      </c>
      <c r="K7" s="13">
        <v>514726</v>
      </c>
      <c r="L7" s="13">
        <v>545807</v>
      </c>
      <c r="M7" s="13">
        <v>540714</v>
      </c>
      <c r="N7" s="13">
        <v>602609</v>
      </c>
      <c r="O7" s="13">
        <v>583012</v>
      </c>
      <c r="P7" s="13">
        <v>607532</v>
      </c>
      <c r="Q7" s="13">
        <v>635263</v>
      </c>
      <c r="R7" s="13">
        <v>752521</v>
      </c>
      <c r="S7" s="13">
        <v>864137</v>
      </c>
      <c r="T7" s="13">
        <v>891097</v>
      </c>
      <c r="U7" s="13">
        <v>910784</v>
      </c>
      <c r="V7" s="13">
        <v>952000</v>
      </c>
      <c r="W7" s="13">
        <v>976236</v>
      </c>
      <c r="X7" s="13">
        <v>1080963</v>
      </c>
      <c r="Y7" s="13">
        <v>1077933</v>
      </c>
      <c r="Z7" s="13">
        <v>186993</v>
      </c>
      <c r="AA7" s="13">
        <v>186993</v>
      </c>
      <c r="AB7" s="13">
        <v>437006</v>
      </c>
      <c r="AC7" s="13">
        <f t="shared" si="0"/>
        <v>250013</v>
      </c>
      <c r="AD7" s="14">
        <f t="shared" si="1"/>
        <v>1.3370179632392656</v>
      </c>
      <c r="AE7" s="15">
        <f t="shared" si="2"/>
        <v>-893970</v>
      </c>
      <c r="AF7" s="14">
        <f t="shared" si="3"/>
        <v>-0.8270125804490995</v>
      </c>
    </row>
    <row r="8" spans="1:32" ht="15.75">
      <c r="A8" s="12" t="s">
        <v>37</v>
      </c>
      <c r="B8" s="13">
        <f aca="true" t="shared" si="4" ref="B8:I8">SUM(B4:B7)</f>
        <v>9479155</v>
      </c>
      <c r="C8" s="13">
        <f t="shared" si="4"/>
        <v>10327373</v>
      </c>
      <c r="D8" s="13">
        <f t="shared" si="4"/>
        <v>11624721</v>
      </c>
      <c r="E8" s="13">
        <f t="shared" si="4"/>
        <v>12442922</v>
      </c>
      <c r="F8" s="13">
        <f t="shared" si="4"/>
        <v>13618707</v>
      </c>
      <c r="G8" s="13">
        <f t="shared" si="4"/>
        <v>13708541</v>
      </c>
      <c r="H8" s="13">
        <f t="shared" si="4"/>
        <v>338578</v>
      </c>
      <c r="I8" s="13">
        <f t="shared" si="4"/>
        <v>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v>232000</v>
      </c>
      <c r="Y8" s="13">
        <v>220000</v>
      </c>
      <c r="Z8" s="13">
        <v>185000</v>
      </c>
      <c r="AA8" s="13">
        <v>173000</v>
      </c>
      <c r="AB8" s="13">
        <v>149000</v>
      </c>
      <c r="AC8" s="13">
        <f t="shared" si="0"/>
        <v>-24000</v>
      </c>
      <c r="AD8" s="14">
        <f t="shared" si="1"/>
        <v>-0.13872832369942195</v>
      </c>
      <c r="AE8" s="15">
        <f t="shared" si="2"/>
        <v>-59000</v>
      </c>
      <c r="AF8" s="14">
        <f t="shared" si="3"/>
        <v>-0.2543103448275862</v>
      </c>
    </row>
    <row r="9" spans="1:32" ht="15.75">
      <c r="A9" s="12"/>
      <c r="B9" s="13"/>
      <c r="C9" s="13"/>
      <c r="D9" s="13"/>
      <c r="E9" s="13"/>
      <c r="F9" s="13"/>
      <c r="G9" s="12"/>
      <c r="H9" s="12"/>
      <c r="I9" s="12"/>
      <c r="J9" s="13">
        <f aca="true" t="shared" si="5" ref="J9:R9">SUM(J4:J7)</f>
        <v>15510324</v>
      </c>
      <c r="K9" s="13">
        <f t="shared" si="5"/>
        <v>16794000</v>
      </c>
      <c r="L9" s="13">
        <f t="shared" si="5"/>
        <v>17212343</v>
      </c>
      <c r="M9" s="13">
        <f t="shared" si="5"/>
        <v>17766781</v>
      </c>
      <c r="N9" s="13">
        <f t="shared" si="5"/>
        <v>19112087</v>
      </c>
      <c r="O9" s="13">
        <f t="shared" si="5"/>
        <v>20084722</v>
      </c>
      <c r="P9" s="13">
        <f t="shared" si="5"/>
        <v>21446298</v>
      </c>
      <c r="Q9" s="13">
        <f t="shared" si="5"/>
        <v>22494278</v>
      </c>
      <c r="R9" s="13">
        <f t="shared" si="5"/>
        <v>23557130</v>
      </c>
      <c r="S9" s="13">
        <f>SUM(S4:S7)</f>
        <v>24330000</v>
      </c>
      <c r="T9" s="13">
        <f>SUM(T4:T7)</f>
        <v>26115566</v>
      </c>
      <c r="U9" s="13">
        <f>SUM(U4:U7)</f>
        <v>27354387</v>
      </c>
      <c r="V9" s="13">
        <f>SUM(V4:V7)</f>
        <v>28394728</v>
      </c>
      <c r="W9" s="13">
        <f>SUM(W4:W7)</f>
        <v>29219468.82</v>
      </c>
      <c r="X9" s="13">
        <f>SUM(X4:X8)</f>
        <v>30914643</v>
      </c>
      <c r="Y9" s="13">
        <f>SUM(Y4:Y8)</f>
        <v>30804023</v>
      </c>
      <c r="Z9" s="13">
        <f>SUM(Z4:Z8)</f>
        <v>30536251</v>
      </c>
      <c r="AA9" s="13">
        <f>SUM(AA4:AA8)</f>
        <v>31396709</v>
      </c>
      <c r="AB9" s="13">
        <f>SUM(AB4:AB8)</f>
        <v>32215567</v>
      </c>
      <c r="AC9" s="13">
        <f t="shared" si="0"/>
        <v>818858</v>
      </c>
      <c r="AD9" s="14">
        <f t="shared" si="1"/>
        <v>0.02608101377759051</v>
      </c>
      <c r="AE9" s="15">
        <f t="shared" si="2"/>
        <v>482066</v>
      </c>
      <c r="AF9" s="14">
        <f t="shared" si="3"/>
        <v>0.015593451944439403</v>
      </c>
    </row>
    <row r="10" spans="1:32" ht="15.75">
      <c r="A10" s="12"/>
      <c r="B10" s="13"/>
      <c r="C10" s="13"/>
      <c r="D10" s="13"/>
      <c r="E10" s="13"/>
      <c r="F10" s="13"/>
      <c r="G10" s="12"/>
      <c r="H10" s="12"/>
      <c r="I10" s="12"/>
      <c r="J10" s="13"/>
      <c r="K10" s="13"/>
      <c r="L10" s="13"/>
      <c r="M10" s="1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3"/>
      <c r="Z10" s="13"/>
      <c r="AA10" s="13"/>
      <c r="AB10" s="13"/>
      <c r="AC10" s="13"/>
      <c r="AD10" s="14"/>
      <c r="AE10" s="15"/>
      <c r="AF10" s="14"/>
    </row>
    <row r="11" spans="1:32" ht="15.75">
      <c r="A11" s="16" t="s">
        <v>38</v>
      </c>
      <c r="B11" s="17"/>
      <c r="C11" s="17"/>
      <c r="D11" s="17"/>
      <c r="E11" s="17"/>
      <c r="F11" s="17"/>
      <c r="G11" s="16"/>
      <c r="H11" s="16"/>
      <c r="I11" s="16"/>
      <c r="J11" s="13"/>
      <c r="K11" s="13"/>
      <c r="L11" s="13"/>
      <c r="M11" s="1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3"/>
      <c r="Z11" s="13"/>
      <c r="AA11" s="13"/>
      <c r="AB11" s="13"/>
      <c r="AC11" s="13"/>
      <c r="AD11" s="14"/>
      <c r="AE11" s="15"/>
      <c r="AF11" s="14"/>
    </row>
    <row r="12" spans="1:32" ht="15.75">
      <c r="A12" s="12" t="s">
        <v>33</v>
      </c>
      <c r="B12" s="13">
        <v>1533010</v>
      </c>
      <c r="C12" s="13">
        <v>1662550</v>
      </c>
      <c r="D12" s="13">
        <v>1768105</v>
      </c>
      <c r="E12" s="13">
        <v>1900000</v>
      </c>
      <c r="F12" s="13">
        <v>2039500</v>
      </c>
      <c r="G12" s="13">
        <v>1651500</v>
      </c>
      <c r="H12" s="13"/>
      <c r="I12" s="13"/>
      <c r="J12" s="13">
        <v>1878110</v>
      </c>
      <c r="K12" s="13">
        <v>2037831</v>
      </c>
      <c r="L12" s="13">
        <v>2184550</v>
      </c>
      <c r="M12" s="13">
        <v>2383750</v>
      </c>
      <c r="N12" s="13">
        <v>2514500</v>
      </c>
      <c r="O12" s="13">
        <v>2894660</v>
      </c>
      <c r="P12" s="13">
        <v>3481000</v>
      </c>
      <c r="Q12" s="18">
        <v>3528380</v>
      </c>
      <c r="R12" s="18">
        <v>3528380</v>
      </c>
      <c r="S12" s="18">
        <v>3555000</v>
      </c>
      <c r="T12" s="18">
        <v>3530000</v>
      </c>
      <c r="U12" s="18">
        <v>3600000</v>
      </c>
      <c r="V12" s="18">
        <v>3612000</v>
      </c>
      <c r="W12" s="18">
        <v>3667560</v>
      </c>
      <c r="X12" s="18">
        <v>3447500</v>
      </c>
      <c r="Y12" s="19">
        <v>3152500</v>
      </c>
      <c r="Z12" s="19">
        <v>3152500</v>
      </c>
      <c r="AA12" s="19">
        <v>3380900</v>
      </c>
      <c r="AB12" s="19">
        <v>3306400</v>
      </c>
      <c r="AC12" s="13">
        <f t="shared" si="0"/>
        <v>-74500</v>
      </c>
      <c r="AD12" s="14">
        <f t="shared" si="1"/>
        <v>-0.02203555266349197</v>
      </c>
      <c r="AE12" s="15">
        <f t="shared" si="2"/>
        <v>-66600</v>
      </c>
      <c r="AF12" s="14">
        <f t="shared" si="3"/>
        <v>-0.019318346627991298</v>
      </c>
    </row>
    <row r="13" spans="1:32" ht="15.75">
      <c r="A13" s="12" t="s">
        <v>35</v>
      </c>
      <c r="B13" s="13">
        <v>2112990</v>
      </c>
      <c r="C13" s="13">
        <v>1908481</v>
      </c>
      <c r="D13" s="13">
        <v>2294091</v>
      </c>
      <c r="E13" s="13">
        <v>2260009</v>
      </c>
      <c r="F13" s="13">
        <v>2205764</v>
      </c>
      <c r="G13" s="13">
        <v>2186182</v>
      </c>
      <c r="H13" s="13"/>
      <c r="I13" s="13"/>
      <c r="J13" s="13">
        <v>2347151</v>
      </c>
      <c r="K13" s="13">
        <v>2613689</v>
      </c>
      <c r="L13" s="13">
        <v>2723509</v>
      </c>
      <c r="M13" s="13">
        <v>2613633</v>
      </c>
      <c r="N13" s="13">
        <v>2658088</v>
      </c>
      <c r="O13" s="13">
        <v>2849417</v>
      </c>
      <c r="P13" s="13">
        <v>2949548</v>
      </c>
      <c r="Q13" s="13">
        <v>2754935</v>
      </c>
      <c r="R13" s="13">
        <v>2596390</v>
      </c>
      <c r="S13" s="13">
        <v>2322587</v>
      </c>
      <c r="T13" s="13">
        <v>2232163</v>
      </c>
      <c r="U13" s="13">
        <v>2578840</v>
      </c>
      <c r="V13" s="13">
        <v>3067562</v>
      </c>
      <c r="W13" s="18">
        <v>3234486</v>
      </c>
      <c r="X13" s="18">
        <v>3445812</v>
      </c>
      <c r="Y13" s="19">
        <v>3259082</v>
      </c>
      <c r="Z13" s="19">
        <v>3346636</v>
      </c>
      <c r="AA13" s="19">
        <v>3078489</v>
      </c>
      <c r="AB13" s="19">
        <v>2842679</v>
      </c>
      <c r="AC13" s="13">
        <f t="shared" si="0"/>
        <v>-235810</v>
      </c>
      <c r="AD13" s="14">
        <f t="shared" si="1"/>
        <v>-0.07659926671818544</v>
      </c>
      <c r="AE13" s="15">
        <f t="shared" si="2"/>
        <v>-367323</v>
      </c>
      <c r="AF13" s="14">
        <f t="shared" si="3"/>
        <v>-0.10659983771604487</v>
      </c>
    </row>
    <row r="14" spans="1:32" ht="15.75">
      <c r="A14" s="12" t="s">
        <v>39</v>
      </c>
      <c r="B14" s="13">
        <f aca="true" t="shared" si="6" ref="B14:AA14">SUM(B12:B13)</f>
        <v>3646000</v>
      </c>
      <c r="C14" s="13">
        <f t="shared" si="6"/>
        <v>3571031</v>
      </c>
      <c r="D14" s="13">
        <f t="shared" si="6"/>
        <v>4062196</v>
      </c>
      <c r="E14" s="13">
        <f t="shared" si="6"/>
        <v>4160009</v>
      </c>
      <c r="F14" s="13">
        <f t="shared" si="6"/>
        <v>4245264</v>
      </c>
      <c r="G14" s="13">
        <f t="shared" si="6"/>
        <v>3837682</v>
      </c>
      <c r="H14" s="13">
        <f t="shared" si="6"/>
        <v>0</v>
      </c>
      <c r="I14" s="13">
        <f t="shared" si="6"/>
        <v>0</v>
      </c>
      <c r="J14" s="13">
        <f t="shared" si="6"/>
        <v>4225261</v>
      </c>
      <c r="K14" s="13">
        <f t="shared" si="6"/>
        <v>4651520</v>
      </c>
      <c r="L14" s="13">
        <f t="shared" si="6"/>
        <v>4908059</v>
      </c>
      <c r="M14" s="13">
        <f t="shared" si="6"/>
        <v>4997383</v>
      </c>
      <c r="N14" s="13">
        <f t="shared" si="6"/>
        <v>5172588</v>
      </c>
      <c r="O14" s="13">
        <f t="shared" si="6"/>
        <v>5744077</v>
      </c>
      <c r="P14" s="13">
        <f t="shared" si="6"/>
        <v>6430548</v>
      </c>
      <c r="Q14" s="13">
        <f t="shared" si="6"/>
        <v>6283315</v>
      </c>
      <c r="R14" s="13">
        <f t="shared" si="6"/>
        <v>6124770</v>
      </c>
      <c r="S14" s="13">
        <f t="shared" si="6"/>
        <v>5877587</v>
      </c>
      <c r="T14" s="13">
        <f t="shared" si="6"/>
        <v>5762163</v>
      </c>
      <c r="U14" s="13">
        <f t="shared" si="6"/>
        <v>6178840</v>
      </c>
      <c r="V14" s="13">
        <f t="shared" si="6"/>
        <v>6679562</v>
      </c>
      <c r="W14" s="18">
        <f t="shared" si="6"/>
        <v>6902046</v>
      </c>
      <c r="X14" s="18">
        <f t="shared" si="6"/>
        <v>6893312</v>
      </c>
      <c r="Y14" s="19">
        <f t="shared" si="6"/>
        <v>6411582</v>
      </c>
      <c r="Z14" s="19">
        <f t="shared" si="6"/>
        <v>6499136</v>
      </c>
      <c r="AA14" s="19">
        <f t="shared" si="6"/>
        <v>6459389</v>
      </c>
      <c r="AB14" s="19">
        <f>SUM(AB12:AB13)</f>
        <v>6149079</v>
      </c>
      <c r="AC14" s="13">
        <f t="shared" si="0"/>
        <v>-310310</v>
      </c>
      <c r="AD14" s="14">
        <f t="shared" si="1"/>
        <v>-0.048040147450478674</v>
      </c>
      <c r="AE14" s="15">
        <f t="shared" si="2"/>
        <v>-433923</v>
      </c>
      <c r="AF14" s="14">
        <f t="shared" si="3"/>
        <v>-0.06294840564303487</v>
      </c>
    </row>
    <row r="15" spans="1:32" ht="15.75">
      <c r="A15" s="12"/>
      <c r="B15" s="13"/>
      <c r="C15" s="13"/>
      <c r="D15" s="13"/>
      <c r="E15" s="13"/>
      <c r="F15" s="13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8"/>
      <c r="X15" s="18"/>
      <c r="Y15" s="13"/>
      <c r="Z15" s="13"/>
      <c r="AA15" s="13"/>
      <c r="AB15" s="13"/>
      <c r="AC15" s="13"/>
      <c r="AD15" s="14"/>
      <c r="AE15" s="15"/>
      <c r="AF15" s="14"/>
    </row>
    <row r="16" spans="1:32" ht="15.75">
      <c r="A16" s="16" t="s">
        <v>40</v>
      </c>
      <c r="B16" s="17"/>
      <c r="C16" s="17"/>
      <c r="D16" s="17"/>
      <c r="E16" s="17"/>
      <c r="F16" s="17"/>
      <c r="G16" s="16"/>
      <c r="H16" s="16"/>
      <c r="I16" s="16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8"/>
      <c r="X16" s="18"/>
      <c r="Y16" s="13"/>
      <c r="Z16" s="13"/>
      <c r="AA16" s="13"/>
      <c r="AB16" s="13"/>
      <c r="AC16" s="13"/>
      <c r="AD16" s="14"/>
      <c r="AE16" s="15"/>
      <c r="AF16" s="14"/>
    </row>
    <row r="17" spans="1:32" ht="15.75">
      <c r="A17" s="12" t="s">
        <v>41</v>
      </c>
      <c r="B17" s="13">
        <f aca="true" t="shared" si="7" ref="B17:M17">SUM(B4-B12)</f>
        <v>1416586</v>
      </c>
      <c r="C17" s="13">
        <f t="shared" si="7"/>
        <v>1539010</v>
      </c>
      <c r="D17" s="13">
        <f t="shared" si="7"/>
        <v>1854170</v>
      </c>
      <c r="E17" s="13">
        <f t="shared" si="7"/>
        <v>1833849</v>
      </c>
      <c r="F17" s="13">
        <f t="shared" si="7"/>
        <v>1920511</v>
      </c>
      <c r="G17" s="13">
        <f t="shared" si="7"/>
        <v>2023647</v>
      </c>
      <c r="H17" s="13">
        <f t="shared" si="7"/>
        <v>0</v>
      </c>
      <c r="I17" s="13">
        <f t="shared" si="7"/>
        <v>0</v>
      </c>
      <c r="J17" s="13">
        <f t="shared" si="7"/>
        <v>2412816</v>
      </c>
      <c r="K17" s="13">
        <f t="shared" si="7"/>
        <v>2648560</v>
      </c>
      <c r="L17" s="13">
        <f t="shared" si="7"/>
        <v>2680609</v>
      </c>
      <c r="M17" s="13">
        <f t="shared" si="7"/>
        <v>2680072</v>
      </c>
      <c r="N17" s="13">
        <v>3411750</v>
      </c>
      <c r="O17" s="13">
        <f aca="true" t="shared" si="8" ref="O17:Y17">SUM(O4-O12)</f>
        <v>3122350</v>
      </c>
      <c r="P17" s="13">
        <f t="shared" si="8"/>
        <v>3181519</v>
      </c>
      <c r="Q17" s="13">
        <f t="shared" si="8"/>
        <v>3426391</v>
      </c>
      <c r="R17" s="13">
        <f t="shared" si="8"/>
        <v>3594369</v>
      </c>
      <c r="S17" s="13">
        <f t="shared" si="8"/>
        <v>3780888</v>
      </c>
      <c r="T17" s="13">
        <f t="shared" si="8"/>
        <v>4231370</v>
      </c>
      <c r="U17" s="13">
        <f t="shared" si="8"/>
        <v>4400155</v>
      </c>
      <c r="V17" s="13">
        <f t="shared" si="8"/>
        <v>4698185</v>
      </c>
      <c r="W17" s="13">
        <f t="shared" si="8"/>
        <v>4847830</v>
      </c>
      <c r="X17" s="13">
        <f t="shared" si="8"/>
        <v>5356590</v>
      </c>
      <c r="Y17" s="13">
        <f t="shared" si="8"/>
        <v>5380754</v>
      </c>
      <c r="Z17" s="13">
        <f>SUM(Z4-Z12)</f>
        <v>5387187</v>
      </c>
      <c r="AA17" s="13">
        <f>SUM(AA4-AA12)</f>
        <v>5539079</v>
      </c>
      <c r="AB17" s="13">
        <f>SUM(AB4-AB12)</f>
        <v>5559208</v>
      </c>
      <c r="AC17" s="13">
        <f t="shared" si="0"/>
        <v>20129</v>
      </c>
      <c r="AD17" s="14">
        <f t="shared" si="1"/>
        <v>0.0036339976375133845</v>
      </c>
      <c r="AE17" s="15">
        <f t="shared" si="2"/>
        <v>182489</v>
      </c>
      <c r="AF17" s="14">
        <f t="shared" si="3"/>
        <v>0.034068129164263085</v>
      </c>
    </row>
    <row r="18" spans="1:32" ht="15.75">
      <c r="A18" s="12" t="s">
        <v>34</v>
      </c>
      <c r="B18" s="13"/>
      <c r="C18" s="13"/>
      <c r="D18" s="13"/>
      <c r="E18" s="13">
        <v>245136</v>
      </c>
      <c r="F18" s="13">
        <v>340409</v>
      </c>
      <c r="G18" s="13">
        <v>351709</v>
      </c>
      <c r="H18" s="13">
        <v>338578</v>
      </c>
      <c r="I18" s="12"/>
      <c r="J18" s="13"/>
      <c r="K18" s="13"/>
      <c r="L18" s="13"/>
      <c r="M18" s="13"/>
      <c r="N18" s="13"/>
      <c r="O18" s="13">
        <v>522128</v>
      </c>
      <c r="P18" s="13">
        <v>558291</v>
      </c>
      <c r="Q18" s="13">
        <v>628593</v>
      </c>
      <c r="R18" s="13">
        <v>763183</v>
      </c>
      <c r="S18" s="13">
        <v>814655</v>
      </c>
      <c r="T18" s="13">
        <v>857238</v>
      </c>
      <c r="U18" s="13">
        <v>889244</v>
      </c>
      <c r="V18" s="13">
        <v>888249</v>
      </c>
      <c r="W18" s="13">
        <v>936220</v>
      </c>
      <c r="X18" s="13">
        <v>1010011</v>
      </c>
      <c r="Y18" s="13">
        <v>967750</v>
      </c>
      <c r="Z18" s="13">
        <v>947600</v>
      </c>
      <c r="AA18" s="13">
        <v>992047</v>
      </c>
      <c r="AB18" s="13">
        <v>998136</v>
      </c>
      <c r="AC18" s="13">
        <f t="shared" si="0"/>
        <v>6089</v>
      </c>
      <c r="AD18" s="14">
        <f t="shared" si="1"/>
        <v>0.006137814035020518</v>
      </c>
      <c r="AE18" s="15">
        <f t="shared" si="2"/>
        <v>-17964</v>
      </c>
      <c r="AF18" s="14">
        <f t="shared" si="3"/>
        <v>-0.017785944905550535</v>
      </c>
    </row>
    <row r="19" spans="1:32" ht="15.75">
      <c r="A19" s="12" t="s">
        <v>35</v>
      </c>
      <c r="B19" s="13">
        <f aca="true" t="shared" si="9" ref="B19:H19">SUM(B6-B13)</f>
        <v>4198110</v>
      </c>
      <c r="C19" s="13">
        <f t="shared" si="9"/>
        <v>4934769</v>
      </c>
      <c r="D19" s="13">
        <f t="shared" si="9"/>
        <v>5413735</v>
      </c>
      <c r="E19" s="13">
        <f t="shared" si="9"/>
        <v>5859540</v>
      </c>
      <c r="F19" s="13">
        <f t="shared" si="9"/>
        <v>6680820</v>
      </c>
      <c r="G19" s="13">
        <f t="shared" si="9"/>
        <v>7017592</v>
      </c>
      <c r="H19" s="13">
        <f t="shared" si="9"/>
        <v>0</v>
      </c>
      <c r="I19" s="12"/>
      <c r="J19" s="13">
        <f>SUM(J6-J13)</f>
        <v>8326825</v>
      </c>
      <c r="K19" s="13">
        <f>SUM(K6-K13)</f>
        <v>8979194</v>
      </c>
      <c r="L19" s="13">
        <f>SUM(L6-L13)</f>
        <v>9077868</v>
      </c>
      <c r="M19" s="13">
        <f>SUM(M6-M13)</f>
        <v>9548612</v>
      </c>
      <c r="N19" s="13">
        <f aca="true" t="shared" si="10" ref="N19:S19">SUM(N6-N13)</f>
        <v>9925140</v>
      </c>
      <c r="O19" s="13">
        <f t="shared" si="10"/>
        <v>10113155</v>
      </c>
      <c r="P19" s="13">
        <f t="shared" si="10"/>
        <v>10668408</v>
      </c>
      <c r="Q19" s="13">
        <f t="shared" si="10"/>
        <v>11520716</v>
      </c>
      <c r="R19" s="13">
        <f t="shared" si="10"/>
        <v>12322287</v>
      </c>
      <c r="S19" s="13">
        <f t="shared" si="10"/>
        <v>12992733</v>
      </c>
      <c r="T19" s="13">
        <f aca="true" t="shared" si="11" ref="T19:Y19">SUM(T6-T13)</f>
        <v>14373698</v>
      </c>
      <c r="U19" s="13">
        <f t="shared" si="11"/>
        <v>14975364</v>
      </c>
      <c r="V19" s="13">
        <f t="shared" si="11"/>
        <v>15176732</v>
      </c>
      <c r="W19" s="13">
        <f t="shared" si="11"/>
        <v>15557136.82</v>
      </c>
      <c r="X19" s="13">
        <f t="shared" si="11"/>
        <v>16341767</v>
      </c>
      <c r="Y19" s="13">
        <f t="shared" si="11"/>
        <v>16746004</v>
      </c>
      <c r="Z19" s="13">
        <f>SUM(Z6-Z13)</f>
        <v>17330335</v>
      </c>
      <c r="AA19" s="13">
        <f>SUM(AA6-AA13)</f>
        <v>18046201</v>
      </c>
      <c r="AB19" s="13">
        <f>SUM(AB6-AB13)</f>
        <v>18923138</v>
      </c>
      <c r="AC19" s="13">
        <f t="shared" si="0"/>
        <v>876937</v>
      </c>
      <c r="AD19" s="14">
        <f t="shared" si="1"/>
        <v>0.04859399493555458</v>
      </c>
      <c r="AE19" s="15">
        <f t="shared" si="2"/>
        <v>1704434</v>
      </c>
      <c r="AF19" s="14">
        <f t="shared" si="3"/>
        <v>0.10429924744368219</v>
      </c>
    </row>
    <row r="20" spans="1:32" ht="15.75">
      <c r="A20" s="12" t="s">
        <v>36</v>
      </c>
      <c r="B20" s="13" t="e">
        <f>SUM(B7-#REF!)</f>
        <v>#REF!</v>
      </c>
      <c r="C20" s="13" t="e">
        <f>SUM(C7-#REF!)</f>
        <v>#REF!</v>
      </c>
      <c r="D20" s="13" t="e">
        <f>SUM(D7-#REF!)</f>
        <v>#REF!</v>
      </c>
      <c r="E20" s="13" t="e">
        <f>SUM(E7-#REF!)</f>
        <v>#REF!</v>
      </c>
      <c r="F20" s="13" t="e">
        <f>SUM(F7-#REF!)</f>
        <v>#REF!</v>
      </c>
      <c r="G20" s="13" t="e">
        <f>SUM(G7-#REF!)</f>
        <v>#REF!</v>
      </c>
      <c r="H20" s="13" t="e">
        <f>SUM(H7-#REF!)</f>
        <v>#REF!</v>
      </c>
      <c r="I20" s="12"/>
      <c r="J20" s="13" t="e">
        <f>SUM(J7-#REF!)</f>
        <v>#REF!</v>
      </c>
      <c r="K20" s="13" t="e">
        <f>SUM(K7-#REF!)</f>
        <v>#REF!</v>
      </c>
      <c r="L20" s="13" t="e">
        <f>SUM(L7-#REF!)</f>
        <v>#REF!</v>
      </c>
      <c r="M20" s="13">
        <v>76800</v>
      </c>
      <c r="N20" s="13" t="e">
        <f>SUM(N7-#REF!)</f>
        <v>#REF!</v>
      </c>
      <c r="O20" s="13">
        <v>66299</v>
      </c>
      <c r="P20" s="13" t="e">
        <f>SUM(P7-#REF!)</f>
        <v>#REF!</v>
      </c>
      <c r="Q20" s="13">
        <v>70528</v>
      </c>
      <c r="R20" s="13">
        <v>66299</v>
      </c>
      <c r="S20" s="13">
        <v>100000</v>
      </c>
      <c r="T20" s="13" t="e">
        <f>SUM(T7-#REF!)</f>
        <v>#REF!</v>
      </c>
      <c r="U20" s="13" t="e">
        <f>SUM(U7-#REF!)</f>
        <v>#REF!</v>
      </c>
      <c r="V20" s="13" t="e">
        <f>SUM(V7-#REF!)</f>
        <v>#REF!</v>
      </c>
      <c r="W20" s="13" t="e">
        <f>SUM(W7-#REF!)</f>
        <v>#REF!</v>
      </c>
      <c r="X20" s="13">
        <v>158273</v>
      </c>
      <c r="Y20" s="13">
        <v>126400</v>
      </c>
      <c r="Z20" s="13">
        <v>186993</v>
      </c>
      <c r="AA20" s="13">
        <v>186993</v>
      </c>
      <c r="AB20" s="13">
        <v>437006</v>
      </c>
      <c r="AC20" s="13">
        <f t="shared" si="0"/>
        <v>250013</v>
      </c>
      <c r="AD20" s="14">
        <f t="shared" si="1"/>
        <v>1.3370179632392656</v>
      </c>
      <c r="AE20" s="15">
        <f t="shared" si="2"/>
        <v>28720</v>
      </c>
      <c r="AF20" s="14">
        <f t="shared" si="3"/>
        <v>0.18145861896849116</v>
      </c>
    </row>
    <row r="21" spans="1:32" ht="15.75">
      <c r="A21" s="12" t="s">
        <v>37</v>
      </c>
      <c r="B21" s="13"/>
      <c r="C21" s="13"/>
      <c r="D21" s="13"/>
      <c r="E21" s="13"/>
      <c r="F21" s="13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v>248300</v>
      </c>
      <c r="V21" s="13">
        <v>248300</v>
      </c>
      <c r="W21" s="13">
        <v>240000</v>
      </c>
      <c r="X21" s="13">
        <v>232000</v>
      </c>
      <c r="Y21" s="13">
        <v>220000</v>
      </c>
      <c r="Z21" s="13">
        <v>185000</v>
      </c>
      <c r="AA21" s="13">
        <v>173000</v>
      </c>
      <c r="AB21" s="13">
        <v>149000</v>
      </c>
      <c r="AC21" s="13">
        <f t="shared" si="0"/>
        <v>-24000</v>
      </c>
      <c r="AD21" s="14">
        <f t="shared" si="1"/>
        <v>-0.13872832369942195</v>
      </c>
      <c r="AE21" s="15">
        <f t="shared" si="2"/>
        <v>-59000</v>
      </c>
      <c r="AF21" s="14">
        <f t="shared" si="3"/>
        <v>-0.2543103448275862</v>
      </c>
    </row>
    <row r="22" spans="1:32" ht="15.75">
      <c r="A22" s="12" t="s">
        <v>39</v>
      </c>
      <c r="B22" s="13" t="e">
        <f aca="true" t="shared" si="12" ref="B22:G22">SUM(B17:B21)</f>
        <v>#REF!</v>
      </c>
      <c r="C22" s="13" t="e">
        <f t="shared" si="12"/>
        <v>#REF!</v>
      </c>
      <c r="D22" s="13" t="e">
        <f t="shared" si="12"/>
        <v>#REF!</v>
      </c>
      <c r="E22" s="13" t="e">
        <f t="shared" si="12"/>
        <v>#REF!</v>
      </c>
      <c r="F22" s="13" t="e">
        <f t="shared" si="12"/>
        <v>#REF!</v>
      </c>
      <c r="G22" s="13" t="e">
        <f t="shared" si="12"/>
        <v>#REF!</v>
      </c>
      <c r="H22" s="13" t="e">
        <f>SUM(H17:H20)</f>
        <v>#REF!</v>
      </c>
      <c r="I22" s="13">
        <f>SUM(I17:I20)</f>
        <v>0</v>
      </c>
      <c r="J22" s="13" t="e">
        <f aca="true" t="shared" si="13" ref="J22:R22">SUM(J17:J20)</f>
        <v>#REF!</v>
      </c>
      <c r="K22" s="13" t="e">
        <f t="shared" si="13"/>
        <v>#REF!</v>
      </c>
      <c r="L22" s="13" t="e">
        <f t="shared" si="13"/>
        <v>#REF!</v>
      </c>
      <c r="M22" s="13">
        <f t="shared" si="13"/>
        <v>12305484</v>
      </c>
      <c r="N22" s="13" t="e">
        <f t="shared" si="13"/>
        <v>#REF!</v>
      </c>
      <c r="O22" s="13">
        <f t="shared" si="13"/>
        <v>13823932</v>
      </c>
      <c r="P22" s="13" t="e">
        <f t="shared" si="13"/>
        <v>#REF!</v>
      </c>
      <c r="Q22" s="13">
        <f t="shared" si="13"/>
        <v>15646228</v>
      </c>
      <c r="R22" s="13">
        <f t="shared" si="13"/>
        <v>16746138</v>
      </c>
      <c r="S22" s="13">
        <f>SUM(S17:S20)</f>
        <v>17688276</v>
      </c>
      <c r="T22" s="13" t="e">
        <f>SUM(T17:T20)</f>
        <v>#REF!</v>
      </c>
      <c r="U22" s="13" t="e">
        <f aca="true" t="shared" si="14" ref="U22:AA22">SUM(U17:U21)</f>
        <v>#REF!</v>
      </c>
      <c r="V22" s="13" t="e">
        <f t="shared" si="14"/>
        <v>#REF!</v>
      </c>
      <c r="W22" s="13" t="e">
        <f t="shared" si="14"/>
        <v>#REF!</v>
      </c>
      <c r="X22" s="13">
        <f t="shared" si="14"/>
        <v>23098641</v>
      </c>
      <c r="Y22" s="13">
        <f t="shared" si="14"/>
        <v>23440908</v>
      </c>
      <c r="Z22" s="13">
        <f t="shared" si="14"/>
        <v>24037115</v>
      </c>
      <c r="AA22" s="13">
        <f t="shared" si="14"/>
        <v>24937320</v>
      </c>
      <c r="AB22" s="13">
        <f>SUM(AB17:AB21)</f>
        <v>26066488</v>
      </c>
      <c r="AC22" s="13">
        <f t="shared" si="0"/>
        <v>1129168</v>
      </c>
      <c r="AD22" s="14">
        <f t="shared" si="1"/>
        <v>0.04528024663436167</v>
      </c>
      <c r="AE22" s="15">
        <f t="shared" si="2"/>
        <v>1838679</v>
      </c>
      <c r="AF22" s="14">
        <f t="shared" si="3"/>
        <v>0.0796011765367495</v>
      </c>
    </row>
    <row r="23" spans="1:36" ht="15.75">
      <c r="A23" s="12"/>
      <c r="B23" s="13"/>
      <c r="C23" s="13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2"/>
      <c r="O23" s="12"/>
      <c r="P23" s="12"/>
      <c r="Q23" s="12"/>
      <c r="R23" s="12"/>
      <c r="S23" s="12"/>
      <c r="T23" s="12"/>
      <c r="U23" s="12"/>
      <c r="V23" s="12"/>
      <c r="W23" s="18"/>
      <c r="X23" s="18"/>
      <c r="Y23" s="20"/>
      <c r="Z23" s="20"/>
      <c r="AA23" s="21"/>
      <c r="AB23" s="21"/>
      <c r="AC23" s="13"/>
      <c r="AD23" s="14"/>
      <c r="AE23" s="15"/>
      <c r="AF23" s="14"/>
      <c r="AG23" s="29" t="s">
        <v>47</v>
      </c>
      <c r="AH23" s="30"/>
      <c r="AI23" s="30"/>
      <c r="AJ23" s="31"/>
    </row>
    <row r="24" spans="1:35" ht="15.75">
      <c r="A24" s="16" t="s">
        <v>42</v>
      </c>
      <c r="B24" s="17"/>
      <c r="C24" s="17"/>
      <c r="D24" s="16"/>
      <c r="E24" s="16"/>
      <c r="F24" s="16"/>
      <c r="G24" s="16"/>
      <c r="H24" s="16"/>
      <c r="I24" s="16"/>
      <c r="J24" s="13"/>
      <c r="K24" s="13"/>
      <c r="L24" s="13"/>
      <c r="M24" s="13"/>
      <c r="N24" s="12"/>
      <c r="O24" s="12"/>
      <c r="P24" s="12"/>
      <c r="Q24" s="12"/>
      <c r="R24" s="12"/>
      <c r="S24" s="12"/>
      <c r="T24" s="12"/>
      <c r="U24" s="12"/>
      <c r="V24" s="12"/>
      <c r="W24" s="18"/>
      <c r="X24" s="18"/>
      <c r="Y24" s="20"/>
      <c r="Z24" s="20"/>
      <c r="AA24" s="21"/>
      <c r="AB24" s="21"/>
      <c r="AC24" s="13"/>
      <c r="AD24" s="14"/>
      <c r="AE24" s="15"/>
      <c r="AF24" s="14"/>
      <c r="AG24" s="27" t="s">
        <v>25</v>
      </c>
      <c r="AH24" s="27" t="s">
        <v>26</v>
      </c>
      <c r="AI24" s="27" t="s">
        <v>48</v>
      </c>
    </row>
    <row r="25" spans="1:35" ht="15.75">
      <c r="A25" s="12" t="s">
        <v>33</v>
      </c>
      <c r="B25" s="20">
        <v>6.39</v>
      </c>
      <c r="C25" s="20">
        <v>6.41</v>
      </c>
      <c r="D25" s="20">
        <v>3.55</v>
      </c>
      <c r="E25" s="20">
        <v>3.29</v>
      </c>
      <c r="F25" s="20">
        <v>3.55</v>
      </c>
      <c r="G25" s="20"/>
      <c r="H25" s="20"/>
      <c r="I25" s="20"/>
      <c r="J25" s="22">
        <v>3.8</v>
      </c>
      <c r="K25" s="22">
        <v>4.05</v>
      </c>
      <c r="L25" s="22">
        <v>4.02</v>
      </c>
      <c r="M25" s="22">
        <v>3.98</v>
      </c>
      <c r="N25" s="22">
        <v>5.01</v>
      </c>
      <c r="O25" s="22">
        <v>4.47</v>
      </c>
      <c r="P25" s="22">
        <v>4.47</v>
      </c>
      <c r="Q25" s="22">
        <v>4.75</v>
      </c>
      <c r="R25" s="22">
        <f>SUM(R17/740000)</f>
        <v>4.857255405405406</v>
      </c>
      <c r="S25" s="22">
        <v>3.08</v>
      </c>
      <c r="T25" s="22">
        <f>SUM(T17/1278000)</f>
        <v>3.310931142410016</v>
      </c>
      <c r="U25" s="22">
        <f>SUM(U17/1299000)</f>
        <v>3.3873402617397996</v>
      </c>
      <c r="V25" s="22">
        <v>3.59</v>
      </c>
      <c r="W25" s="23">
        <v>3.67</v>
      </c>
      <c r="X25" s="23">
        <f>SUM(X17/1324000)</f>
        <v>4.045762839879154</v>
      </c>
      <c r="Y25" s="20">
        <v>4.03</v>
      </c>
      <c r="Z25" s="20">
        <v>4.01</v>
      </c>
      <c r="AA25" s="20">
        <v>3.37</v>
      </c>
      <c r="AB25" s="22">
        <v>3.38</v>
      </c>
      <c r="AC25" s="22">
        <f t="shared" si="0"/>
        <v>0.009999999999999787</v>
      </c>
      <c r="AD25" s="14">
        <f t="shared" si="1"/>
        <v>0.0029673590504450406</v>
      </c>
      <c r="AE25" s="24">
        <f t="shared" si="2"/>
        <v>-0.6757628398791535</v>
      </c>
      <c r="AF25" s="14">
        <f t="shared" si="3"/>
        <v>-0.16702977080568035</v>
      </c>
      <c r="AG25" s="28">
        <f>SUM(AA25*314)</f>
        <v>1058.18</v>
      </c>
      <c r="AH25" s="28">
        <f>SUM(AB25*314)</f>
        <v>1061.32</v>
      </c>
      <c r="AI25" s="28">
        <f>SUM(AH25-AG25)</f>
        <v>3.1399999999998727</v>
      </c>
    </row>
    <row r="26" spans="1:35" ht="15.75">
      <c r="A26" s="12" t="s">
        <v>34</v>
      </c>
      <c r="B26" s="20"/>
      <c r="C26" s="20"/>
      <c r="D26" s="20"/>
      <c r="E26" s="20">
        <v>0.44</v>
      </c>
      <c r="F26" s="20">
        <v>0.62</v>
      </c>
      <c r="G26" s="20"/>
      <c r="H26" s="20"/>
      <c r="I26" s="20"/>
      <c r="J26" s="22"/>
      <c r="K26" s="22"/>
      <c r="L26" s="22"/>
      <c r="M26" s="22"/>
      <c r="N26" s="22"/>
      <c r="O26" s="22">
        <v>0.78</v>
      </c>
      <c r="P26" s="22">
        <v>0.78</v>
      </c>
      <c r="Q26" s="22">
        <v>0.87</v>
      </c>
      <c r="R26" s="22">
        <f>SUM(R18/740000)</f>
        <v>1.0313283783783784</v>
      </c>
      <c r="S26" s="22">
        <v>0.65</v>
      </c>
      <c r="T26" s="22">
        <f>SUM(T18/1278000)</f>
        <v>0.6707652582159624</v>
      </c>
      <c r="U26" s="22">
        <v>0.68</v>
      </c>
      <c r="V26" s="22">
        <v>0.68</v>
      </c>
      <c r="W26" s="23">
        <v>0.71</v>
      </c>
      <c r="X26" s="23">
        <f>SUM(X18/1324000)</f>
        <v>0.7628481873111782</v>
      </c>
      <c r="Y26" s="20">
        <v>0.72</v>
      </c>
      <c r="Z26" s="20">
        <v>0.7</v>
      </c>
      <c r="AA26" s="20">
        <v>0.6</v>
      </c>
      <c r="AB26" s="20">
        <v>0.61</v>
      </c>
      <c r="AC26" s="22">
        <f t="shared" si="0"/>
        <v>0.010000000000000009</v>
      </c>
      <c r="AD26" s="14">
        <f t="shared" si="1"/>
        <v>0.016666666666666684</v>
      </c>
      <c r="AE26" s="24">
        <f t="shared" si="2"/>
        <v>-0.16284818731117823</v>
      </c>
      <c r="AF26" s="14">
        <f t="shared" si="3"/>
        <v>-0.21347391266035715</v>
      </c>
      <c r="AG26" s="28">
        <f aca="true" t="shared" si="15" ref="AG26:AG32">SUM(AA26*314)</f>
        <v>188.4</v>
      </c>
      <c r="AH26" s="28">
        <f aca="true" t="shared" si="16" ref="AH26:AH32">SUM(AB26*314)</f>
        <v>191.54</v>
      </c>
      <c r="AI26" s="28">
        <f aca="true" t="shared" si="17" ref="AI26:AI32">SUM(AH26-AG26)</f>
        <v>3.1399999999999864</v>
      </c>
    </row>
    <row r="27" spans="1:35" ht="15.75">
      <c r="A27" s="12" t="s">
        <v>35</v>
      </c>
      <c r="B27" s="20">
        <v>18.57</v>
      </c>
      <c r="C27" s="20">
        <v>20.56</v>
      </c>
      <c r="D27" s="20">
        <v>9.88</v>
      </c>
      <c r="E27" s="20">
        <v>10.51</v>
      </c>
      <c r="F27" s="20">
        <v>12.28</v>
      </c>
      <c r="G27" s="20"/>
      <c r="H27" s="20"/>
      <c r="I27" s="20"/>
      <c r="J27" s="22">
        <v>13.1</v>
      </c>
      <c r="K27" s="22">
        <v>13.61</v>
      </c>
      <c r="L27" s="22">
        <v>13.6</v>
      </c>
      <c r="M27" s="22">
        <v>14.15</v>
      </c>
      <c r="N27" s="22">
        <v>14.6</v>
      </c>
      <c r="O27" s="22">
        <v>14.52</v>
      </c>
      <c r="P27" s="22">
        <v>14.96</v>
      </c>
      <c r="Q27" s="22">
        <v>15.98</v>
      </c>
      <c r="R27" s="22">
        <f>SUM(R19/740000)</f>
        <v>16.65173918918919</v>
      </c>
      <c r="S27" s="22">
        <v>10.39</v>
      </c>
      <c r="T27" s="22">
        <f>SUM(T19/1278000)</f>
        <v>11.247025039123631</v>
      </c>
      <c r="U27" s="22">
        <f>SUM(U19/1299000)</f>
        <v>11.528378752886836</v>
      </c>
      <c r="V27" s="22">
        <v>11.58</v>
      </c>
      <c r="W27" s="23">
        <v>11.79</v>
      </c>
      <c r="X27" s="23">
        <v>12.34</v>
      </c>
      <c r="Y27" s="20">
        <v>12.54</v>
      </c>
      <c r="Z27" s="20">
        <v>12.89</v>
      </c>
      <c r="AA27" s="20">
        <v>10.98</v>
      </c>
      <c r="AB27" s="20">
        <v>11.5</v>
      </c>
      <c r="AC27" s="22">
        <f t="shared" si="0"/>
        <v>0.5199999999999996</v>
      </c>
      <c r="AD27" s="14">
        <f t="shared" si="1"/>
        <v>0.047358834244080106</v>
      </c>
      <c r="AE27" s="24">
        <f t="shared" si="2"/>
        <v>-1.3599999999999994</v>
      </c>
      <c r="AF27" s="14">
        <f t="shared" si="3"/>
        <v>-0.11021069692058343</v>
      </c>
      <c r="AG27" s="28">
        <f t="shared" si="15"/>
        <v>3447.7200000000003</v>
      </c>
      <c r="AH27" s="28">
        <f t="shared" si="16"/>
        <v>3611</v>
      </c>
      <c r="AI27" s="28">
        <f t="shared" si="17"/>
        <v>163.27999999999975</v>
      </c>
    </row>
    <row r="28" spans="1:35" ht="15.75">
      <c r="A28" s="12" t="s">
        <v>36</v>
      </c>
      <c r="B28" s="20">
        <v>0.34</v>
      </c>
      <c r="C28" s="20">
        <v>0.34</v>
      </c>
      <c r="D28" s="20">
        <v>0.15</v>
      </c>
      <c r="E28" s="20">
        <v>0.16</v>
      </c>
      <c r="F28" s="20">
        <v>0.15</v>
      </c>
      <c r="G28" s="20"/>
      <c r="H28" s="20"/>
      <c r="I28" s="20"/>
      <c r="J28" s="22">
        <v>0.13</v>
      </c>
      <c r="K28" s="22">
        <v>0.11</v>
      </c>
      <c r="L28" s="22">
        <v>0.11</v>
      </c>
      <c r="M28" s="22">
        <v>0.11</v>
      </c>
      <c r="N28" s="22">
        <v>0.11</v>
      </c>
      <c r="O28" s="22">
        <v>0.09</v>
      </c>
      <c r="P28" s="22">
        <v>0.09</v>
      </c>
      <c r="Q28" s="22">
        <v>0.1</v>
      </c>
      <c r="R28" s="22">
        <v>0.1</v>
      </c>
      <c r="S28" s="22">
        <f>SUM(S20/1250000)</f>
        <v>0.08</v>
      </c>
      <c r="T28" s="22" t="e">
        <f>SUM(T20/1278000)</f>
        <v>#REF!</v>
      </c>
      <c r="U28" s="22" t="e">
        <f>SUM(U20/1299000)</f>
        <v>#REF!</v>
      </c>
      <c r="V28" s="22">
        <v>0.12</v>
      </c>
      <c r="W28" s="23">
        <v>0.12</v>
      </c>
      <c r="X28" s="23">
        <f>SUM(X20/1324000)</f>
        <v>0.11954154078549849</v>
      </c>
      <c r="Y28" s="20">
        <v>0.09</v>
      </c>
      <c r="Z28" s="20">
        <v>0.14</v>
      </c>
      <c r="AA28" s="20">
        <v>0.11</v>
      </c>
      <c r="AB28" s="20">
        <v>0.27</v>
      </c>
      <c r="AC28" s="22">
        <f t="shared" si="0"/>
        <v>0.16000000000000003</v>
      </c>
      <c r="AD28" s="14">
        <f t="shared" si="1"/>
        <v>1.4545454545454548</v>
      </c>
      <c r="AE28" s="24">
        <f t="shared" si="2"/>
        <v>-0.009541540785498487</v>
      </c>
      <c r="AF28" s="14">
        <f t="shared" si="3"/>
        <v>-0.07981778319738678</v>
      </c>
      <c r="AG28" s="28">
        <f t="shared" si="15"/>
        <v>34.54</v>
      </c>
      <c r="AH28" s="28">
        <f t="shared" si="16"/>
        <v>84.78</v>
      </c>
      <c r="AI28" s="28">
        <f t="shared" si="17"/>
        <v>50.24</v>
      </c>
    </row>
    <row r="29" spans="1:35" ht="15.75">
      <c r="A29" s="12" t="s">
        <v>43</v>
      </c>
      <c r="B29" s="20"/>
      <c r="C29" s="20">
        <v>0.01</v>
      </c>
      <c r="D29" s="20"/>
      <c r="E29" s="20"/>
      <c r="F29" s="20"/>
      <c r="G29" s="20"/>
      <c r="H29" s="20"/>
      <c r="I29" s="20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3"/>
      <c r="X29" s="23"/>
      <c r="Y29" s="20"/>
      <c r="Z29" s="20"/>
      <c r="AA29" s="20">
        <v>0.02</v>
      </c>
      <c r="AB29" s="20">
        <v>0</v>
      </c>
      <c r="AC29" s="22">
        <f t="shared" si="0"/>
        <v>-0.02</v>
      </c>
      <c r="AD29" s="14">
        <f t="shared" si="1"/>
        <v>-1</v>
      </c>
      <c r="AE29" s="24"/>
      <c r="AF29" s="14"/>
      <c r="AG29" s="28">
        <f t="shared" si="15"/>
        <v>6.28</v>
      </c>
      <c r="AH29" s="28">
        <f t="shared" si="16"/>
        <v>0</v>
      </c>
      <c r="AI29" s="28">
        <f t="shared" si="17"/>
        <v>-6.28</v>
      </c>
    </row>
    <row r="30" spans="1:35" ht="15.75">
      <c r="A30" s="12" t="s">
        <v>44</v>
      </c>
      <c r="B30" s="20"/>
      <c r="C30" s="20"/>
      <c r="D30" s="20">
        <f>SUM(D25:D28)</f>
        <v>13.58</v>
      </c>
      <c r="E30" s="20">
        <f>SUM(E25:E28)</f>
        <v>14.4</v>
      </c>
      <c r="F30" s="20">
        <f>SUM(F25:F28)</f>
        <v>16.599999999999998</v>
      </c>
      <c r="G30" s="20"/>
      <c r="H30" s="20"/>
      <c r="I30" s="20"/>
      <c r="J30" s="22"/>
      <c r="K30" s="22"/>
      <c r="L30" s="22"/>
      <c r="M30" s="22"/>
      <c r="N30" s="22"/>
      <c r="O30" s="22"/>
      <c r="P30" s="22"/>
      <c r="Q30" s="22"/>
      <c r="R30" s="22"/>
      <c r="S30" s="22">
        <f aca="true" t="shared" si="18" ref="S30:X30">SUM(S25:S28)</f>
        <v>14.200000000000001</v>
      </c>
      <c r="T30" s="22" t="e">
        <f t="shared" si="18"/>
        <v>#REF!</v>
      </c>
      <c r="U30" s="22" t="e">
        <f t="shared" si="18"/>
        <v>#REF!</v>
      </c>
      <c r="V30" s="22">
        <f t="shared" si="18"/>
        <v>15.969999999999999</v>
      </c>
      <c r="W30" s="23">
        <f t="shared" si="18"/>
        <v>16.29</v>
      </c>
      <c r="X30" s="23">
        <f t="shared" si="18"/>
        <v>17.26815256797583</v>
      </c>
      <c r="Y30" s="20">
        <v>17.39</v>
      </c>
      <c r="Z30" s="20">
        <v>17.73</v>
      </c>
      <c r="AA30" s="20">
        <f>SUM(AA25:AA29)</f>
        <v>15.08</v>
      </c>
      <c r="AB30" s="20"/>
      <c r="AC30" s="22">
        <f>SUM(AC25:AC29)</f>
        <v>0.6799999999999994</v>
      </c>
      <c r="AD30" s="14">
        <f t="shared" si="1"/>
        <v>0.04509283819628643</v>
      </c>
      <c r="AE30" s="24">
        <f t="shared" si="2"/>
        <v>-2.1881525679758287</v>
      </c>
      <c r="AF30" s="14">
        <f t="shared" si="3"/>
        <v>-0.12671607801484255</v>
      </c>
      <c r="AG30" s="28">
        <f t="shared" si="15"/>
        <v>4735.12</v>
      </c>
      <c r="AH30" s="28">
        <f>SUM(AH25:AH29)</f>
        <v>4948.639999999999</v>
      </c>
      <c r="AI30" s="28">
        <f t="shared" si="17"/>
        <v>213.51999999999953</v>
      </c>
    </row>
    <row r="31" spans="1:35" ht="15.75">
      <c r="A31" s="12" t="s">
        <v>45</v>
      </c>
      <c r="B31" s="20"/>
      <c r="C31" s="20"/>
      <c r="D31" s="20"/>
      <c r="E31" s="20"/>
      <c r="F31" s="20"/>
      <c r="G31" s="20"/>
      <c r="H31" s="20"/>
      <c r="I31" s="20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>
        <v>0.2</v>
      </c>
      <c r="V31" s="22">
        <v>0.19</v>
      </c>
      <c r="W31" s="23">
        <v>0.17</v>
      </c>
      <c r="X31" s="23">
        <v>0.17</v>
      </c>
      <c r="Y31" s="20">
        <v>0.16</v>
      </c>
      <c r="Z31" s="20">
        <v>0.13</v>
      </c>
      <c r="AA31" s="20">
        <v>0.1</v>
      </c>
      <c r="AB31" s="20">
        <v>0.09</v>
      </c>
      <c r="AC31" s="22">
        <f t="shared" si="0"/>
        <v>-0.010000000000000009</v>
      </c>
      <c r="AD31" s="14">
        <f t="shared" si="1"/>
        <v>-0.10000000000000009</v>
      </c>
      <c r="AE31" s="24">
        <f t="shared" si="2"/>
        <v>-0.07</v>
      </c>
      <c r="AF31" s="14">
        <f t="shared" si="3"/>
        <v>-0.411764705882353</v>
      </c>
      <c r="AG31" s="28">
        <f t="shared" si="15"/>
        <v>31.400000000000002</v>
      </c>
      <c r="AH31" s="28">
        <f t="shared" si="16"/>
        <v>28.259999999999998</v>
      </c>
      <c r="AI31" s="28">
        <f t="shared" si="17"/>
        <v>-3.140000000000004</v>
      </c>
    </row>
    <row r="32" spans="1:35" ht="15.75">
      <c r="A32" s="12" t="s">
        <v>39</v>
      </c>
      <c r="B32" s="22">
        <f>SUM(B25:B28)</f>
        <v>25.3</v>
      </c>
      <c r="C32" s="22">
        <f>SUM(C25:C30)</f>
        <v>27.32</v>
      </c>
      <c r="D32" s="22">
        <f aca="true" t="shared" si="19" ref="D32:R32">SUM(D25:D28)</f>
        <v>13.58</v>
      </c>
      <c r="E32" s="22">
        <f t="shared" si="19"/>
        <v>14.4</v>
      </c>
      <c r="F32" s="22">
        <f t="shared" si="19"/>
        <v>16.599999999999998</v>
      </c>
      <c r="G32" s="22">
        <f t="shared" si="19"/>
        <v>0</v>
      </c>
      <c r="H32" s="22">
        <f t="shared" si="19"/>
        <v>0</v>
      </c>
      <c r="I32" s="22">
        <f t="shared" si="19"/>
        <v>0</v>
      </c>
      <c r="J32" s="22">
        <f t="shared" si="19"/>
        <v>17.029999999999998</v>
      </c>
      <c r="K32" s="22">
        <f t="shared" si="19"/>
        <v>17.77</v>
      </c>
      <c r="L32" s="22">
        <f t="shared" si="19"/>
        <v>17.729999999999997</v>
      </c>
      <c r="M32" s="22">
        <f t="shared" si="19"/>
        <v>18.24</v>
      </c>
      <c r="N32" s="22">
        <f t="shared" si="19"/>
        <v>19.72</v>
      </c>
      <c r="O32" s="22">
        <f t="shared" si="19"/>
        <v>19.86</v>
      </c>
      <c r="P32" s="22">
        <f t="shared" si="19"/>
        <v>20.3</v>
      </c>
      <c r="Q32" s="22">
        <f t="shared" si="19"/>
        <v>21.700000000000003</v>
      </c>
      <c r="R32" s="22">
        <f t="shared" si="19"/>
        <v>22.640322972972974</v>
      </c>
      <c r="S32" s="22">
        <f>SUM(S25:S28)</f>
        <v>14.200000000000001</v>
      </c>
      <c r="T32" s="22" t="e">
        <f>SUM(T25:T28)</f>
        <v>#REF!</v>
      </c>
      <c r="U32" s="22">
        <v>15.92</v>
      </c>
      <c r="V32" s="22">
        <f>SUM(V30:V31)</f>
        <v>16.16</v>
      </c>
      <c r="W32" s="22">
        <f>SUM(W30:W31)</f>
        <v>16.46</v>
      </c>
      <c r="X32" s="22">
        <v>17.44</v>
      </c>
      <c r="Y32" s="20">
        <v>17.55</v>
      </c>
      <c r="Z32" s="20">
        <v>17.86</v>
      </c>
      <c r="AA32" s="20">
        <f>SUM(AA30:AA31)</f>
        <v>15.18</v>
      </c>
      <c r="AB32" s="20">
        <f>SUM(AB25:AB31)</f>
        <v>15.85</v>
      </c>
      <c r="AC32" s="22">
        <f t="shared" si="0"/>
        <v>0.6699999999999999</v>
      </c>
      <c r="AD32" s="14">
        <f t="shared" si="1"/>
        <v>0.04413702239789196</v>
      </c>
      <c r="AE32" s="24">
        <f t="shared" si="2"/>
        <v>-2.2600000000000016</v>
      </c>
      <c r="AF32" s="14">
        <f t="shared" si="3"/>
        <v>-0.12958715596330284</v>
      </c>
      <c r="AG32" s="28">
        <f t="shared" si="15"/>
        <v>4766.5199999999995</v>
      </c>
      <c r="AH32" s="28">
        <f t="shared" si="16"/>
        <v>4976.9</v>
      </c>
      <c r="AI32" s="28">
        <f t="shared" si="17"/>
        <v>210.3800000000001</v>
      </c>
    </row>
    <row r="33" spans="1:32" ht="15.75">
      <c r="A33" s="1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0"/>
      <c r="Z33" s="20"/>
      <c r="AA33" s="20"/>
      <c r="AB33" s="20"/>
      <c r="AC33" s="13"/>
      <c r="AD33" s="14"/>
      <c r="AE33" s="15"/>
      <c r="AF33" s="14"/>
    </row>
    <row r="34" spans="1:32" ht="15.75">
      <c r="A34" s="12" t="s">
        <v>46</v>
      </c>
      <c r="B34" s="13"/>
      <c r="C34" s="13"/>
      <c r="D34" s="12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3">
        <v>721000000</v>
      </c>
      <c r="R34" s="13">
        <v>742000000</v>
      </c>
      <c r="S34" s="13">
        <v>1250000000</v>
      </c>
      <c r="T34" s="13">
        <v>1278000000</v>
      </c>
      <c r="U34" s="13">
        <v>1299000000</v>
      </c>
      <c r="V34" s="13">
        <v>1310000000</v>
      </c>
      <c r="W34" s="18">
        <v>1320000000</v>
      </c>
      <c r="X34" s="18">
        <v>1324000000</v>
      </c>
      <c r="Y34" s="25">
        <v>1335500000</v>
      </c>
      <c r="Z34" s="25">
        <v>1345000000</v>
      </c>
      <c r="AA34" s="25">
        <v>1645700000</v>
      </c>
      <c r="AB34" s="25">
        <v>1645700000</v>
      </c>
      <c r="AC34" s="13">
        <f t="shared" si="0"/>
        <v>0</v>
      </c>
      <c r="AD34" s="14">
        <f t="shared" si="1"/>
        <v>0</v>
      </c>
      <c r="AE34" s="15">
        <f t="shared" si="2"/>
        <v>321700000</v>
      </c>
      <c r="AF34" s="14">
        <f t="shared" si="3"/>
        <v>0.24297583081570998</v>
      </c>
    </row>
  </sheetData>
  <mergeCells count="1">
    <mergeCell ref="AG23:AJ23"/>
  </mergeCells>
  <printOptions gridLines="1"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michael.mcgovern</dc:creator>
  <cp:keywords/>
  <dc:description/>
  <cp:lastModifiedBy>michael.mcgovern</cp:lastModifiedBy>
  <cp:lastPrinted>2012-04-02T20:45:15Z</cp:lastPrinted>
  <dcterms:created xsi:type="dcterms:W3CDTF">2012-03-29T13:50:14Z</dcterms:created>
  <dcterms:modified xsi:type="dcterms:W3CDTF">2012-04-03T19:36:07Z</dcterms:modified>
  <cp:category/>
  <cp:version/>
  <cp:contentType/>
  <cp:contentStatus/>
</cp:coreProperties>
</file>